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obert.Cain\Downloads\"/>
    </mc:Choice>
  </mc:AlternateContent>
  <xr:revisionPtr revIDLastSave="0" documentId="13_ncr:1_{BEEA21F0-0BA6-4614-83E0-0504CD2B678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  <c r="F34" i="1"/>
  <c r="F35" i="1"/>
  <c r="F36" i="1"/>
  <c r="F37" i="1"/>
  <c r="Q6" i="1"/>
  <c r="N6" i="1"/>
  <c r="Q12" i="1"/>
  <c r="Q11" i="1"/>
  <c r="Q10" i="1"/>
  <c r="Q9" i="1"/>
  <c r="Q8" i="1"/>
  <c r="Q7" i="1"/>
  <c r="D28" i="1"/>
  <c r="Q14" i="1"/>
  <c r="R13" i="1"/>
  <c r="Q13" i="1"/>
  <c r="R8" i="1"/>
  <c r="O8" i="1"/>
  <c r="O9" i="1"/>
  <c r="D36" i="1"/>
  <c r="D34" i="1"/>
  <c r="N14" i="1"/>
  <c r="D5" i="1"/>
  <c r="R5" i="1" s="1"/>
  <c r="D6" i="1"/>
  <c r="R6" i="1" s="1"/>
  <c r="D8" i="1"/>
  <c r="D7" i="1"/>
  <c r="R7" i="1" s="1"/>
  <c r="D9" i="1"/>
  <c r="D10" i="1"/>
  <c r="D11" i="1"/>
  <c r="R11" i="1" s="1"/>
  <c r="D12" i="1"/>
  <c r="R12" i="1" s="1"/>
  <c r="D13" i="1"/>
  <c r="D14" i="1"/>
  <c r="R14" i="1" s="1"/>
  <c r="I6" i="1"/>
  <c r="K6" i="1" s="1"/>
  <c r="I7" i="1"/>
  <c r="K7" i="1" s="1"/>
  <c r="I8" i="1"/>
  <c r="N8" i="1" s="1"/>
  <c r="I9" i="1"/>
  <c r="K9" i="1" s="1"/>
  <c r="I10" i="1"/>
  <c r="K10" i="1" s="1"/>
  <c r="I11" i="1"/>
  <c r="K11" i="1" s="1"/>
  <c r="I12" i="1"/>
  <c r="N12" i="1" s="1"/>
  <c r="I13" i="1"/>
  <c r="N13" i="1" s="1"/>
  <c r="I14" i="1"/>
  <c r="K14" i="1"/>
  <c r="L14" i="1"/>
  <c r="O6" i="1"/>
  <c r="O7" i="1"/>
  <c r="O10" i="1"/>
  <c r="O11" i="1"/>
  <c r="O12" i="1"/>
  <c r="O13" i="1"/>
  <c r="O14" i="1"/>
  <c r="R10" i="1" l="1"/>
  <c r="L10" i="1"/>
  <c r="R9" i="1"/>
  <c r="L13" i="1"/>
  <c r="K13" i="1"/>
  <c r="N10" i="1"/>
  <c r="N11" i="1"/>
  <c r="L9" i="1"/>
  <c r="N9" i="1"/>
  <c r="N7" i="1"/>
  <c r="L8" i="1"/>
  <c r="L6" i="1"/>
  <c r="L12" i="1"/>
  <c r="K12" i="1"/>
  <c r="K8" i="1"/>
  <c r="L11" i="1"/>
  <c r="L7" i="1"/>
  <c r="I5" i="1" l="1"/>
  <c r="O5" i="1"/>
  <c r="Q5" i="1" l="1"/>
  <c r="N5" i="1"/>
  <c r="L5" i="1"/>
  <c r="K5" i="1"/>
  <c r="Q17" i="1" l="1"/>
  <c r="N17" i="1"/>
  <c r="N19" i="1" s="1"/>
</calcChain>
</file>

<file path=xl/sharedStrings.xml><?xml version="1.0" encoding="utf-8"?>
<sst xmlns="http://schemas.openxmlformats.org/spreadsheetml/2006/main" count="84" uniqueCount="55">
  <si>
    <t>Product type</t>
  </si>
  <si>
    <t xml:space="preserve">Direct </t>
  </si>
  <si>
    <t xml:space="preserve">Wholesale </t>
  </si>
  <si>
    <t>Small Bag (kg)</t>
  </si>
  <si>
    <t>Small Bag (L)</t>
  </si>
  <si>
    <t>Kindling (kg)</t>
  </si>
  <si>
    <t>Kindling (L)</t>
  </si>
  <si>
    <t>Direct Units</t>
  </si>
  <si>
    <t>Total Units</t>
  </si>
  <si>
    <t>Unit</t>
  </si>
  <si>
    <t>Tonne</t>
  </si>
  <si>
    <t>Available Product Types</t>
  </si>
  <si>
    <t>Total Volume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</si>
  <si>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</si>
  <si>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Size</t>
  </si>
  <si>
    <t>Instructions</t>
  </si>
  <si>
    <t>Litres</t>
  </si>
  <si>
    <t>Kg</t>
  </si>
  <si>
    <t>Briquettes Small Bag (Kg)</t>
  </si>
  <si>
    <t>Briquettes Small Bag (L)</t>
  </si>
  <si>
    <t>Conversion principle from Food and Agriculture Organization of the United Nations: Wood Fuels Handbook</t>
  </si>
  <si>
    <t>Wholesale / Retail Units</t>
  </si>
  <si>
    <r>
      <t>Neat Stacked Volume in m</t>
    </r>
    <r>
      <rPr>
        <b/>
        <vertAlign val="superscript"/>
        <sz val="12"/>
        <color theme="1"/>
        <rFont val="Arial"/>
        <family val="2"/>
      </rPr>
      <t>3</t>
    </r>
  </si>
  <si>
    <t>Your description (optional)</t>
  </si>
  <si>
    <r>
      <t>Therefore 1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loose bulk (Dumpy bag or loose load) = 0.6m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neatly stacked</t>
    </r>
  </si>
  <si>
    <r>
      <t>1 solid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wood equals 1.2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neatly stacked logs (Retail bag or create)</t>
    </r>
  </si>
  <si>
    <r>
      <t>1 solid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wood equals 2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loose bulk (Dumpy bag or loose load)</t>
    </r>
  </si>
  <si>
    <r>
      <t>HardWood density at 16% MC = 638kg/m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therefore 1 tonne = 1.57m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solid = 1.88m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neat stack (Test standard Average)</t>
    </r>
  </si>
  <si>
    <r>
      <t>HardWood density at 12% MC = 622kg/m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therefore 1 tonne = 1.61m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solid = 1.93m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neat stack (Average kiln dried)</t>
    </r>
  </si>
  <si>
    <t>dry tonnes</t>
  </si>
  <si>
    <r>
      <t>m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</si>
  <si>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r>
      <t>Dumpy Bag (m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- Loose)</t>
    </r>
  </si>
  <si>
    <r>
      <t>As a common conversion on above basis  1 tonne = 1.6m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solid = 1.9m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neat stack  or 1m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neat stack = 625Kg</t>
    </r>
  </si>
  <si>
    <t xml:space="preserve">Conversion principle from Bioenergy data, see Hardwood Data by Wet MC% </t>
  </si>
  <si>
    <r>
      <t>Briquette density at &lt;12% MC = 1g/cm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(ISO17225-3)  1 tonne = Approx. 1.5m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neat stack  (10cm solid round briquette)</t>
    </r>
  </si>
  <si>
    <t>Bulk Loose Load (Dry tonnes)</t>
  </si>
  <si>
    <r>
      <t>Crate (m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- neatly Stacked)</t>
    </r>
  </si>
  <si>
    <r>
      <t>Bulk Loose Load (m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</si>
  <si>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1. Select Product Type in Column A by clicking into the cell and selecting the relevant product type. Scrol up &amp; down for all types.</t>
  </si>
  <si>
    <t>2. Enter your product description in Column B to help identify the product</t>
  </si>
  <si>
    <t>3. Manually enter the Size or volume of the product unit in Column C so that each Product Type in Column A has the correct size associated with it</t>
  </si>
  <si>
    <t>4. In Column F and G, specify the number of units sold either direct to the end Consumer or to your Wholesaler / Retailer</t>
  </si>
  <si>
    <t>5. To delete an unwanted entry in Column A, select the cell, and press delete.</t>
  </si>
  <si>
    <t>6. To add different products please contact Woodsure or amend the Data Validation option</t>
  </si>
  <si>
    <r>
      <t>Conversion Factor to stacked m</t>
    </r>
    <r>
      <rPr>
        <b/>
        <vertAlign val="superscript"/>
        <sz val="11"/>
        <color theme="1"/>
        <rFont val="Arial"/>
        <family val="2"/>
      </rPr>
      <t>3</t>
    </r>
  </si>
  <si>
    <r>
      <t>Conversion Factor to loose m</t>
    </r>
    <r>
      <rPr>
        <b/>
        <vertAlign val="superscript"/>
        <sz val="11"/>
        <color theme="1"/>
        <rFont val="Arial"/>
        <family val="2"/>
      </rPr>
      <t>3</t>
    </r>
  </si>
  <si>
    <r>
      <t>Therefore 1 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stacked bulk  = 1.676m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loose bulk</t>
    </r>
  </si>
  <si>
    <t>Note: From small retail bags obtained, typically a firewood retail bag is about 10kg or 20 Litres</t>
  </si>
  <si>
    <r>
      <t>Loose Volume in m</t>
    </r>
    <r>
      <rPr>
        <b/>
        <vertAlign val="superscript"/>
        <sz val="12"/>
        <color theme="1"/>
        <rFont val="Arial"/>
        <family val="2"/>
      </rPr>
      <t>3</t>
    </r>
  </si>
  <si>
    <t>Conversion Factor to loose m3</t>
  </si>
  <si>
    <t>Company Name</t>
  </si>
  <si>
    <t>WS###</t>
  </si>
  <si>
    <t>Bulk Loose Load (m3)</t>
  </si>
  <si>
    <t>Example</t>
  </si>
  <si>
    <t>Declared Firewood Sales Logs or Briquettes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</si>
</sst>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5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8" fillId="0" borderId="9" applyNumberFormat="0" applyFill="0" applyAlignment="0" applyProtection="0"/>
    <xf numFmtId="43" fontId="4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5" fillId="0" borderId="0" xfId="0" applyFont="1" applyBorder="1" applyProtection="1"/>
    <xf numFmtId="0" fontId="1" fillId="0" borderId="0" xfId="0" applyFont="1" applyBorder="1" applyProtection="1">
      <protection locked="0"/>
    </xf>
    <xf numFmtId="10" fontId="1" fillId="0" borderId="0" xfId="0" applyNumberFormat="1" applyFont="1" applyProtection="1">
      <protection locked="0"/>
    </xf>
    <xf numFmtId="0" fontId="5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7" fillId="0" borderId="7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1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 wrapText="1"/>
    </xf>
    <xf numFmtId="9" fontId="1" fillId="0" borderId="1" xfId="1" applyFont="1" applyFill="1" applyBorder="1" applyProtection="1"/>
    <xf numFmtId="9" fontId="1" fillId="0" borderId="2" xfId="1" applyFont="1" applyFill="1" applyBorder="1" applyProtection="1"/>
    <xf numFmtId="0" fontId="7" fillId="0" borderId="8" xfId="0" applyFont="1" applyFill="1" applyBorder="1" applyAlignment="1" applyProtection="1">
      <alignment horizontal="center" vertical="center"/>
    </xf>
    <xf numFmtId="11" fontId="1" fillId="0" borderId="2" xfId="0" applyNumberFormat="1" applyFont="1" applyFill="1" applyBorder="1" applyProtection="1"/>
    <xf numFmtId="9" fontId="1" fillId="0" borderId="3" xfId="1" applyFont="1" applyFill="1" applyBorder="1" applyProtection="1"/>
    <xf numFmtId="9" fontId="1" fillId="0" borderId="5" xfId="1" applyFont="1" applyFill="1" applyBorder="1" applyProtection="1"/>
    <xf numFmtId="11" fontId="1" fillId="0" borderId="5" xfId="0" applyNumberFormat="1" applyFont="1" applyFill="1" applyBorder="1" applyProtection="1"/>
    <xf numFmtId="0" fontId="1" fillId="0" borderId="2" xfId="0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/>
    <xf numFmtId="10" fontId="2" fillId="0" borderId="0" xfId="0" applyNumberFormat="1" applyFont="1" applyAlignment="1" applyProtection="1"/>
    <xf numFmtId="10" fontId="3" fillId="0" borderId="0" xfId="0" applyNumberFormat="1" applyFont="1" applyBorder="1" applyAlignment="1" applyProtection="1"/>
    <xf numFmtId="10" fontId="2" fillId="0" borderId="0" xfId="0" applyNumberFormat="1" applyFont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0" xfId="0" applyFont="1" applyAlignment="1" applyProtection="1"/>
    <xf numFmtId="10" fontId="1" fillId="0" borderId="0" xfId="0" applyNumberFormat="1" applyFont="1" applyProtection="1"/>
    <xf numFmtId="0" fontId="1" fillId="0" borderId="0" xfId="0" applyFont="1" applyAlignment="1" applyProtection="1">
      <alignment vertical="center" wrapText="1"/>
    </xf>
    <xf numFmtId="0" fontId="10" fillId="0" borderId="9" xfId="2" applyFont="1" applyAlignment="1" applyProtection="1">
      <alignment vertical="center"/>
    </xf>
    <xf numFmtId="0" fontId="9" fillId="0" borderId="0" xfId="0" applyFont="1"/>
    <xf numFmtId="0" fontId="9" fillId="2" borderId="0" xfId="0" applyFont="1" applyFill="1"/>
    <xf numFmtId="0" fontId="7" fillId="0" borderId="0" xfId="0" applyFont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Protection="1"/>
    <xf numFmtId="0" fontId="11" fillId="2" borderId="0" xfId="0" applyFont="1" applyFill="1" applyProtection="1">
      <protection locked="0"/>
    </xf>
    <xf numFmtId="0" fontId="16" fillId="0" borderId="8" xfId="0" applyFont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0" fontId="11" fillId="0" borderId="3" xfId="0" applyFont="1" applyFill="1" applyBorder="1" applyProtection="1"/>
    <xf numFmtId="0" fontId="1" fillId="0" borderId="0" xfId="0" applyFont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 wrapText="1"/>
    </xf>
    <xf numFmtId="0" fontId="11" fillId="3" borderId="0" xfId="0" applyFont="1" applyFill="1" applyProtection="1"/>
    <xf numFmtId="0" fontId="1" fillId="3" borderId="0" xfId="0" applyFont="1" applyFill="1" applyProtection="1"/>
    <xf numFmtId="10" fontId="1" fillId="3" borderId="0" xfId="0" applyNumberFormat="1" applyFont="1" applyFill="1" applyProtection="1"/>
    <xf numFmtId="0" fontId="1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 vertical="center"/>
    </xf>
    <xf numFmtId="164" fontId="1" fillId="0" borderId="1" xfId="3" applyNumberFormat="1" applyFont="1" applyFill="1" applyBorder="1" applyAlignment="1" applyProtection="1">
      <alignment horizontal="center" vertical="center"/>
      <protection locked="0"/>
    </xf>
    <xf numFmtId="164" fontId="1" fillId="0" borderId="0" xfId="3" applyNumberFormat="1" applyFont="1" applyFill="1" applyBorder="1" applyAlignment="1" applyProtection="1">
      <alignment horizontal="center" vertical="center"/>
      <protection locked="0"/>
    </xf>
    <xf numFmtId="164" fontId="1" fillId="0" borderId="2" xfId="3" applyNumberFormat="1" applyFont="1" applyFill="1" applyBorder="1" applyAlignment="1" applyProtection="1">
      <alignment horizontal="center" vertical="center"/>
    </xf>
    <xf numFmtId="164" fontId="1" fillId="0" borderId="1" xfId="3" applyNumberFormat="1" applyFont="1" applyBorder="1" applyAlignment="1" applyProtection="1">
      <alignment horizontal="center" vertical="center"/>
      <protection locked="0"/>
    </xf>
    <xf numFmtId="164" fontId="1" fillId="0" borderId="0" xfId="3" applyNumberFormat="1" applyFont="1" applyBorder="1" applyAlignment="1" applyProtection="1">
      <alignment horizontal="center" vertical="center"/>
      <protection locked="0"/>
    </xf>
    <xf numFmtId="164" fontId="1" fillId="0" borderId="3" xfId="3" applyNumberFormat="1" applyFont="1" applyBorder="1" applyAlignment="1" applyProtection="1">
      <alignment horizontal="center" vertical="center"/>
      <protection locked="0"/>
    </xf>
    <xf numFmtId="164" fontId="1" fillId="0" borderId="4" xfId="3" applyNumberFormat="1" applyFont="1" applyBorder="1" applyAlignment="1" applyProtection="1">
      <alignment horizontal="center" vertical="center"/>
      <protection locked="0"/>
    </xf>
    <xf numFmtId="164" fontId="1" fillId="0" borderId="5" xfId="3" applyNumberFormat="1" applyFont="1" applyFill="1" applyBorder="1" applyAlignment="1" applyProtection="1">
      <alignment horizontal="center" vertical="center"/>
    </xf>
    <xf numFmtId="1" fontId="16" fillId="0" borderId="7" xfId="0" applyNumberFormat="1" applyFont="1" applyBorder="1" applyAlignment="1" applyProtection="1">
      <alignment horizontal="right" vertical="center"/>
    </xf>
    <xf numFmtId="0" fontId="11" fillId="4" borderId="0" xfId="0" applyFont="1" applyFill="1" applyBorder="1" applyAlignment="1" applyProtection="1">
      <alignment horizontal="center" wrapText="1"/>
    </xf>
    <xf numFmtId="0" fontId="1" fillId="4" borderId="0" xfId="0" applyFont="1" applyFill="1" applyBorder="1" applyProtection="1"/>
    <xf numFmtId="0" fontId="1" fillId="4" borderId="0" xfId="0" applyFont="1" applyFill="1" applyBorder="1" applyProtection="1">
      <protection locked="0"/>
    </xf>
    <xf numFmtId="165" fontId="1" fillId="3" borderId="10" xfId="0" applyNumberFormat="1" applyFont="1" applyFill="1" applyBorder="1" applyProtection="1"/>
    <xf numFmtId="0" fontId="1" fillId="3" borderId="10" xfId="0" applyFont="1" applyFill="1" applyBorder="1" applyProtection="1"/>
    <xf numFmtId="0" fontId="1" fillId="3" borderId="10" xfId="0" applyFont="1" applyFill="1" applyBorder="1" applyProtection="1">
      <protection locked="0"/>
    </xf>
    <xf numFmtId="0" fontId="11" fillId="3" borderId="10" xfId="0" applyFont="1" applyFill="1" applyBorder="1" applyAlignment="1" applyProtection="1">
      <alignment vertical="center"/>
    </xf>
    <xf numFmtId="0" fontId="0" fillId="3" borderId="10" xfId="0" applyFill="1" applyBorder="1" applyAlignment="1" applyProtection="1">
      <alignment vertical="center"/>
    </xf>
    <xf numFmtId="10" fontId="1" fillId="3" borderId="10" xfId="0" applyNumberFormat="1" applyFont="1" applyFill="1" applyBorder="1" applyProtection="1">
      <protection locked="0"/>
    </xf>
    <xf numFmtId="0" fontId="11" fillId="3" borderId="10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3" borderId="10" xfId="0" applyFont="1" applyFill="1" applyBorder="1" applyAlignment="1" applyProtection="1">
      <alignment horizontal="center" wrapText="1"/>
    </xf>
    <xf numFmtId="0" fontId="10" fillId="0" borderId="9" xfId="2" applyFont="1" applyAlignment="1" applyProtection="1">
      <alignment horizontal="center" vertical="center"/>
    </xf>
  </cellXfs>
  <cellStyles count="4">
    <cellStyle name="Comma" xfId="3" builtinId="3"/>
    <cellStyle name="Heading 1" xfId="2" builtinId="1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zoomScaleNormal="100" workbookViewId="0">
      <selection activeCell="G2" sqref="G2"/>
    </sheetView>
  </sheetViews>
  <sheetFormatPr defaultColWidth="9.140625" defaultRowHeight="14.25" x14ac:dyDescent="0.2"/>
  <cols>
    <col min="1" max="1" width="30.5703125" style="2" customWidth="1"/>
    <col min="2" max="2" width="22.85546875" style="2" customWidth="1"/>
    <col min="3" max="3" width="8.140625" style="2" customWidth="1"/>
    <col min="4" max="4" width="10.85546875" style="2" customWidth="1"/>
    <col min="5" max="5" width="2" style="2" customWidth="1"/>
    <col min="6" max="6" width="13.140625" style="6" customWidth="1"/>
    <col min="7" max="7" width="11.7109375" style="6" customWidth="1"/>
    <col min="8" max="8" width="19.140625" style="6" customWidth="1"/>
    <col min="9" max="9" width="12.28515625" style="2" customWidth="1"/>
    <col min="10" max="10" width="1.7109375" style="2" customWidth="1"/>
    <col min="11" max="11" width="11" style="2" customWidth="1"/>
    <col min="12" max="12" width="13.140625" style="2" bestFit="1" customWidth="1"/>
    <col min="13" max="13" width="1.7109375" style="2" customWidth="1"/>
    <col min="14" max="14" width="14.42578125" style="2" customWidth="1"/>
    <col min="15" max="15" width="6.85546875" style="2" customWidth="1"/>
    <col min="16" max="16" width="3.28515625" style="2" customWidth="1"/>
    <col min="17" max="17" width="14.42578125" style="2" customWidth="1"/>
    <col min="18" max="18" width="5.28515625" style="2" customWidth="1"/>
    <col min="19" max="16384" width="9.140625" style="2"/>
  </cols>
  <sheetData>
    <row r="1" spans="1:18" ht="34.5" customHeight="1" thickBot="1" x14ac:dyDescent="0.3">
      <c r="A1" s="86" t="s">
        <v>50</v>
      </c>
      <c r="B1" s="86"/>
      <c r="C1" s="86"/>
      <c r="D1" s="41" t="s">
        <v>51</v>
      </c>
      <c r="E1" s="41"/>
      <c r="F1" s="32"/>
      <c r="G1" s="44" t="s">
        <v>54</v>
      </c>
      <c r="H1" s="44"/>
      <c r="I1" s="3"/>
      <c r="J1" s="3"/>
      <c r="K1" s="3"/>
      <c r="L1" s="3"/>
      <c r="M1" s="3"/>
      <c r="N1" s="3"/>
      <c r="O1" s="3"/>
    </row>
    <row r="2" spans="1:18" ht="13.5" customHeight="1" thickTop="1" x14ac:dyDescent="0.2">
      <c r="A2" s="3"/>
      <c r="B2" s="3"/>
      <c r="C2" s="3"/>
      <c r="D2" s="3"/>
      <c r="E2" s="3"/>
      <c r="F2" s="3"/>
      <c r="G2" s="33"/>
      <c r="H2" s="33"/>
      <c r="I2" s="3"/>
      <c r="J2" s="3"/>
      <c r="K2" s="3"/>
      <c r="L2" s="3"/>
      <c r="M2" s="3"/>
      <c r="N2" s="3"/>
      <c r="O2" s="3"/>
    </row>
    <row r="3" spans="1:18" ht="13.5" customHeight="1" thickBot="1" x14ac:dyDescent="0.25">
      <c r="A3" s="8"/>
      <c r="B3" s="8"/>
      <c r="C3" s="8"/>
      <c r="D3" s="8"/>
      <c r="E3" s="8"/>
      <c r="F3" s="34"/>
      <c r="G3" s="35"/>
      <c r="H3" s="35"/>
      <c r="I3" s="8"/>
      <c r="J3" s="8"/>
      <c r="K3" s="34"/>
      <c r="L3" s="8"/>
      <c r="M3" s="8"/>
      <c r="N3" s="8"/>
      <c r="O3" s="8"/>
      <c r="P3" s="5"/>
    </row>
    <row r="4" spans="1:18" s="7" customFormat="1" ht="48" customHeight="1" thickBot="1" x14ac:dyDescent="0.25">
      <c r="A4" s="14" t="s">
        <v>0</v>
      </c>
      <c r="B4" s="45" t="s">
        <v>23</v>
      </c>
      <c r="C4" s="15" t="s">
        <v>14</v>
      </c>
      <c r="D4" s="16" t="s">
        <v>9</v>
      </c>
      <c r="E4" s="12"/>
      <c r="F4" s="17" t="s">
        <v>7</v>
      </c>
      <c r="G4" s="45" t="s">
        <v>21</v>
      </c>
      <c r="H4" s="45"/>
      <c r="I4" s="18" t="s">
        <v>8</v>
      </c>
      <c r="J4" s="11"/>
      <c r="K4" s="14" t="s">
        <v>1</v>
      </c>
      <c r="L4" s="21" t="s">
        <v>2</v>
      </c>
      <c r="M4" s="11"/>
      <c r="N4" s="81" t="s">
        <v>22</v>
      </c>
      <c r="O4" s="82"/>
      <c r="P4" s="4"/>
      <c r="Q4" s="81" t="s">
        <v>48</v>
      </c>
      <c r="R4" s="82"/>
    </row>
    <row r="5" spans="1:18" ht="20.100000000000001" customHeight="1" x14ac:dyDescent="0.25">
      <c r="A5" s="28" t="s">
        <v>52</v>
      </c>
      <c r="B5" s="29" t="s">
        <v>53</v>
      </c>
      <c r="C5" s="10">
        <v>1</v>
      </c>
      <c r="D5" s="26" t="str">
        <f>IF(A5="","",VLOOKUP(A5,$A$28:$C$39,3,FALSE))</f>
        <v>m3</v>
      </c>
      <c r="E5" s="13"/>
      <c r="F5" s="62">
        <v>10</v>
      </c>
      <c r="G5" s="63">
        <v>10</v>
      </c>
      <c r="H5" s="63"/>
      <c r="I5" s="64">
        <f t="shared" ref="I5:I14" si="0">IF(A5="","",F5+G5)</f>
        <v>20</v>
      </c>
      <c r="J5" s="36"/>
      <c r="K5" s="19">
        <f>IF(A5="","",F5/$I5)</f>
        <v>0.5</v>
      </c>
      <c r="L5" s="20">
        <f>IF(A5="","",G5/$I5)</f>
        <v>0.5</v>
      </c>
      <c r="M5" s="13"/>
      <c r="N5" s="51">
        <f>IF(A5="","",VLOOKUP(A5,$A$28:$D$39,4,FALSE)*I5*C5)</f>
        <v>12</v>
      </c>
      <c r="O5" s="22" t="str">
        <f t="shared" ref="O5:O14" si="1">IF(A5="","",$C$30)</f>
        <v>m3</v>
      </c>
      <c r="P5" s="1"/>
      <c r="Q5" s="51">
        <f t="shared" ref="Q5:Q12" si="2">IF(A5="","",VLOOKUP(A5,$A$40:$D$50,4,FALSE)*I5*C5)</f>
        <v>20.000003999999997</v>
      </c>
      <c r="R5" s="22" t="str">
        <f t="shared" ref="R5:R14" si="3">IF(D5="","",$C$30)</f>
        <v>m3</v>
      </c>
    </row>
    <row r="6" spans="1:18" ht="20.100000000000001" customHeight="1" x14ac:dyDescent="0.25">
      <c r="A6" s="28"/>
      <c r="B6" s="29"/>
      <c r="C6" s="10"/>
      <c r="D6" s="26" t="str">
        <f>IF(A6="","",VLOOKUP(A6,$A$28:$C$39,3,FALSE))</f>
        <v/>
      </c>
      <c r="E6" s="37"/>
      <c r="F6" s="62"/>
      <c r="G6" s="63"/>
      <c r="H6" s="63"/>
      <c r="I6" s="64" t="str">
        <f t="shared" si="0"/>
        <v/>
      </c>
      <c r="J6" s="36"/>
      <c r="K6" s="19" t="str">
        <f t="shared" ref="K6:K14" si="4">IF(A6="","",F6/$I6)</f>
        <v/>
      </c>
      <c r="L6" s="20" t="str">
        <f t="shared" ref="L6:L14" si="5">IF(A6="","",G6/$I6)</f>
        <v/>
      </c>
      <c r="M6" s="13"/>
      <c r="N6" s="51" t="str">
        <f>IF(A6="","",VLOOKUP(A6,$A$28:$D$39,4,FALSE)*I6*C6)</f>
        <v/>
      </c>
      <c r="O6" s="22" t="str">
        <f t="shared" si="1"/>
        <v/>
      </c>
      <c r="P6" s="5"/>
      <c r="Q6" s="51" t="str">
        <f t="shared" si="2"/>
        <v/>
      </c>
      <c r="R6" s="22" t="str">
        <f t="shared" si="3"/>
        <v/>
      </c>
    </row>
    <row r="7" spans="1:18" ht="20.100000000000001" customHeight="1" x14ac:dyDescent="0.25">
      <c r="A7" s="28"/>
      <c r="B7" s="30"/>
      <c r="C7" s="9"/>
      <c r="D7" s="26" t="str">
        <f>IF(A7="","",VLOOKUP(A7,$A$28:$C$39,3,FALSE))</f>
        <v/>
      </c>
      <c r="E7" s="3"/>
      <c r="F7" s="65"/>
      <c r="G7" s="66"/>
      <c r="H7" s="66"/>
      <c r="I7" s="64" t="str">
        <f t="shared" si="0"/>
        <v/>
      </c>
      <c r="J7" s="3"/>
      <c r="K7" s="19" t="str">
        <f t="shared" si="4"/>
        <v/>
      </c>
      <c r="L7" s="20" t="str">
        <f t="shared" si="5"/>
        <v/>
      </c>
      <c r="M7" s="3"/>
      <c r="N7" s="51" t="str">
        <f t="shared" ref="N7:N14" si="6">IF(A7="","",VLOOKUP(A7,$A$28:$D$39,4,FALSE)*I7*C7)</f>
        <v/>
      </c>
      <c r="O7" s="22" t="str">
        <f t="shared" si="1"/>
        <v/>
      </c>
      <c r="Q7" s="51" t="str">
        <f t="shared" si="2"/>
        <v/>
      </c>
      <c r="R7" s="22" t="str">
        <f t="shared" si="3"/>
        <v/>
      </c>
    </row>
    <row r="8" spans="1:18" ht="20.100000000000001" customHeight="1" x14ac:dyDescent="0.25">
      <c r="A8" s="28"/>
      <c r="B8" s="30"/>
      <c r="C8" s="9"/>
      <c r="D8" s="26" t="str">
        <f>IF(A8="","",VLOOKUP(A8,$A$28:$C$39,3,FALSE))</f>
        <v/>
      </c>
      <c r="E8" s="3"/>
      <c r="F8" s="65"/>
      <c r="G8" s="66"/>
      <c r="H8" s="66"/>
      <c r="I8" s="64" t="str">
        <f t="shared" si="0"/>
        <v/>
      </c>
      <c r="J8" s="3"/>
      <c r="K8" s="19" t="str">
        <f t="shared" si="4"/>
        <v/>
      </c>
      <c r="L8" s="20" t="str">
        <f t="shared" si="5"/>
        <v/>
      </c>
      <c r="M8" s="3"/>
      <c r="N8" s="51" t="str">
        <f t="shared" si="6"/>
        <v/>
      </c>
      <c r="O8" s="22" t="str">
        <f t="shared" si="1"/>
        <v/>
      </c>
      <c r="Q8" s="51" t="str">
        <f t="shared" si="2"/>
        <v/>
      </c>
      <c r="R8" s="22" t="str">
        <f t="shared" si="3"/>
        <v/>
      </c>
    </row>
    <row r="9" spans="1:18" ht="20.100000000000001" customHeight="1" x14ac:dyDescent="0.25">
      <c r="A9" s="28"/>
      <c r="B9" s="30"/>
      <c r="C9" s="9"/>
      <c r="D9" s="26" t="str">
        <f t="shared" ref="D9:D14" si="7">IF(A9="","",VLOOKUP(A9,$A$28:$C$35,3,FALSE))</f>
        <v/>
      </c>
      <c r="E9" s="3"/>
      <c r="F9" s="65"/>
      <c r="G9" s="66"/>
      <c r="H9" s="66"/>
      <c r="I9" s="64" t="str">
        <f t="shared" si="0"/>
        <v/>
      </c>
      <c r="J9" s="3"/>
      <c r="K9" s="19" t="str">
        <f t="shared" si="4"/>
        <v/>
      </c>
      <c r="L9" s="20" t="str">
        <f t="shared" si="5"/>
        <v/>
      </c>
      <c r="M9" s="3"/>
      <c r="N9" s="51" t="str">
        <f t="shared" si="6"/>
        <v/>
      </c>
      <c r="O9" s="22" t="str">
        <f t="shared" si="1"/>
        <v/>
      </c>
      <c r="Q9" s="51" t="str">
        <f t="shared" si="2"/>
        <v/>
      </c>
      <c r="R9" s="22" t="str">
        <f t="shared" si="3"/>
        <v/>
      </c>
    </row>
    <row r="10" spans="1:18" ht="20.100000000000001" customHeight="1" x14ac:dyDescent="0.25">
      <c r="A10" s="28"/>
      <c r="B10" s="30"/>
      <c r="C10" s="9"/>
      <c r="D10" s="26" t="str">
        <f t="shared" si="7"/>
        <v/>
      </c>
      <c r="E10" s="3"/>
      <c r="F10" s="65"/>
      <c r="G10" s="66"/>
      <c r="H10" s="66"/>
      <c r="I10" s="64" t="str">
        <f t="shared" si="0"/>
        <v/>
      </c>
      <c r="J10" s="3"/>
      <c r="K10" s="19" t="str">
        <f t="shared" si="4"/>
        <v/>
      </c>
      <c r="L10" s="20" t="str">
        <f t="shared" si="5"/>
        <v/>
      </c>
      <c r="M10" s="3"/>
      <c r="N10" s="51" t="str">
        <f t="shared" si="6"/>
        <v/>
      </c>
      <c r="O10" s="22" t="str">
        <f t="shared" si="1"/>
        <v/>
      </c>
      <c r="Q10" s="51" t="str">
        <f t="shared" si="2"/>
        <v/>
      </c>
      <c r="R10" s="22" t="str">
        <f t="shared" si="3"/>
        <v/>
      </c>
    </row>
    <row r="11" spans="1:18" ht="20.100000000000001" customHeight="1" x14ac:dyDescent="0.25">
      <c r="A11" s="28"/>
      <c r="B11" s="30"/>
      <c r="C11" s="9"/>
      <c r="D11" s="26" t="str">
        <f t="shared" si="7"/>
        <v/>
      </c>
      <c r="E11" s="3"/>
      <c r="F11" s="65"/>
      <c r="G11" s="66"/>
      <c r="H11" s="66"/>
      <c r="I11" s="64" t="str">
        <f t="shared" si="0"/>
        <v/>
      </c>
      <c r="J11" s="3"/>
      <c r="K11" s="19" t="str">
        <f t="shared" si="4"/>
        <v/>
      </c>
      <c r="L11" s="20" t="str">
        <f t="shared" si="5"/>
        <v/>
      </c>
      <c r="M11" s="3"/>
      <c r="N11" s="51" t="str">
        <f t="shared" si="6"/>
        <v/>
      </c>
      <c r="O11" s="22" t="str">
        <f t="shared" si="1"/>
        <v/>
      </c>
      <c r="Q11" s="51" t="str">
        <f t="shared" si="2"/>
        <v/>
      </c>
      <c r="R11" s="22" t="str">
        <f t="shared" si="3"/>
        <v/>
      </c>
    </row>
    <row r="12" spans="1:18" ht="20.100000000000001" customHeight="1" x14ac:dyDescent="0.25">
      <c r="A12" s="28"/>
      <c r="B12" s="30"/>
      <c r="C12" s="9"/>
      <c r="D12" s="26" t="str">
        <f t="shared" si="7"/>
        <v/>
      </c>
      <c r="E12" s="3"/>
      <c r="F12" s="65"/>
      <c r="G12" s="66"/>
      <c r="H12" s="66"/>
      <c r="I12" s="64" t="str">
        <f t="shared" si="0"/>
        <v/>
      </c>
      <c r="J12" s="3"/>
      <c r="K12" s="19" t="str">
        <f t="shared" si="4"/>
        <v/>
      </c>
      <c r="L12" s="20" t="str">
        <f t="shared" si="5"/>
        <v/>
      </c>
      <c r="M12" s="3"/>
      <c r="N12" s="51" t="str">
        <f t="shared" si="6"/>
        <v/>
      </c>
      <c r="O12" s="22" t="str">
        <f t="shared" si="1"/>
        <v/>
      </c>
      <c r="Q12" s="51" t="str">
        <f t="shared" si="2"/>
        <v/>
      </c>
      <c r="R12" s="22" t="str">
        <f t="shared" si="3"/>
        <v/>
      </c>
    </row>
    <row r="13" spans="1:18" ht="20.100000000000001" customHeight="1" x14ac:dyDescent="0.25">
      <c r="A13" s="28"/>
      <c r="B13" s="30"/>
      <c r="C13" s="9"/>
      <c r="D13" s="26" t="str">
        <f t="shared" si="7"/>
        <v/>
      </c>
      <c r="E13" s="3"/>
      <c r="F13" s="65"/>
      <c r="G13" s="66"/>
      <c r="H13" s="66"/>
      <c r="I13" s="64" t="str">
        <f t="shared" si="0"/>
        <v/>
      </c>
      <c r="J13" s="3"/>
      <c r="K13" s="19" t="str">
        <f t="shared" si="4"/>
        <v/>
      </c>
      <c r="L13" s="20" t="str">
        <f t="shared" si="5"/>
        <v/>
      </c>
      <c r="M13" s="3"/>
      <c r="N13" s="51" t="str">
        <f t="shared" si="6"/>
        <v/>
      </c>
      <c r="O13" s="22" t="str">
        <f t="shared" si="1"/>
        <v/>
      </c>
      <c r="Q13" s="51" t="str">
        <f t="shared" ref="Q13:Q14" si="8">IF(D13="","",VLOOKUP(D13,$A$28:$D$39,4,FALSE)*L13*F13)</f>
        <v/>
      </c>
      <c r="R13" s="22" t="str">
        <f t="shared" si="3"/>
        <v/>
      </c>
    </row>
    <row r="14" spans="1:18" ht="20.100000000000001" customHeight="1" thickBot="1" x14ac:dyDescent="0.3">
      <c r="A14" s="49"/>
      <c r="B14" s="31"/>
      <c r="C14" s="27"/>
      <c r="D14" s="50" t="str">
        <f t="shared" si="7"/>
        <v/>
      </c>
      <c r="E14" s="3"/>
      <c r="F14" s="67"/>
      <c r="G14" s="68"/>
      <c r="H14" s="68"/>
      <c r="I14" s="69" t="str">
        <f t="shared" si="0"/>
        <v/>
      </c>
      <c r="J14" s="3"/>
      <c r="K14" s="23" t="str">
        <f t="shared" si="4"/>
        <v/>
      </c>
      <c r="L14" s="24" t="str">
        <f t="shared" si="5"/>
        <v/>
      </c>
      <c r="M14" s="38"/>
      <c r="N14" s="52" t="str">
        <f t="shared" si="6"/>
        <v/>
      </c>
      <c r="O14" s="25" t="str">
        <f t="shared" si="1"/>
        <v/>
      </c>
      <c r="Q14" s="52" t="str">
        <f t="shared" si="8"/>
        <v/>
      </c>
      <c r="R14" s="25" t="str">
        <f t="shared" si="3"/>
        <v/>
      </c>
    </row>
    <row r="15" spans="1:18" ht="15" thickBot="1" x14ac:dyDescent="0.25">
      <c r="A15" s="3"/>
      <c r="B15" s="3"/>
      <c r="C15" s="3"/>
      <c r="D15" s="3"/>
      <c r="E15" s="3"/>
      <c r="F15" s="39"/>
      <c r="G15" s="39"/>
      <c r="H15" s="39"/>
      <c r="I15" s="3"/>
      <c r="J15" s="3"/>
      <c r="K15" s="3"/>
      <c r="L15" s="3"/>
      <c r="M15" s="3"/>
      <c r="N15" s="3"/>
      <c r="O15" s="3"/>
      <c r="Q15" s="3"/>
      <c r="R15" s="3"/>
    </row>
    <row r="16" spans="1:18" ht="15.75" thickBot="1" x14ac:dyDescent="0.3">
      <c r="A16" s="3"/>
      <c r="B16" s="3"/>
      <c r="C16" s="3"/>
      <c r="D16" s="3"/>
      <c r="E16" s="3"/>
      <c r="F16" s="39"/>
      <c r="G16" s="39"/>
      <c r="H16" s="39"/>
      <c r="I16" s="3"/>
      <c r="J16" s="3"/>
      <c r="K16" s="3"/>
      <c r="L16" s="3"/>
      <c r="M16" s="3"/>
      <c r="N16" s="83" t="s">
        <v>12</v>
      </c>
      <c r="O16" s="84"/>
      <c r="Q16" s="83" t="s">
        <v>12</v>
      </c>
      <c r="R16" s="84"/>
    </row>
    <row r="17" spans="1:18" ht="29.25" customHeight="1" thickBot="1" x14ac:dyDescent="0.3">
      <c r="A17" s="56" t="s">
        <v>15</v>
      </c>
      <c r="B17" s="56"/>
      <c r="C17" s="57"/>
      <c r="D17" s="57"/>
      <c r="E17" s="57"/>
      <c r="F17" s="58"/>
      <c r="G17" s="58"/>
      <c r="H17" s="58"/>
      <c r="I17" s="57"/>
      <c r="J17" s="57"/>
      <c r="K17" s="57"/>
      <c r="L17" s="57"/>
      <c r="M17" s="3"/>
      <c r="N17" s="70">
        <f>SUM(N5:N14)</f>
        <v>12</v>
      </c>
      <c r="O17" s="48" t="s">
        <v>30</v>
      </c>
      <c r="Q17" s="70">
        <f>SUM(Q5:Q14)</f>
        <v>20.000003999999997</v>
      </c>
      <c r="R17" s="48" t="s">
        <v>30</v>
      </c>
    </row>
    <row r="18" spans="1:18" ht="20.100000000000001" customHeight="1" thickBot="1" x14ac:dyDescent="0.25">
      <c r="A18" s="57" t="s">
        <v>38</v>
      </c>
      <c r="B18" s="59"/>
      <c r="C18" s="59"/>
      <c r="D18" s="59"/>
      <c r="E18" s="59"/>
      <c r="F18" s="59"/>
      <c r="G18" s="59"/>
      <c r="H18" s="59"/>
      <c r="I18" s="59"/>
      <c r="J18" s="57"/>
      <c r="K18" s="57"/>
      <c r="L18" s="57"/>
      <c r="M18" s="3"/>
    </row>
    <row r="19" spans="1:18" ht="20.100000000000001" customHeight="1" thickBot="1" x14ac:dyDescent="0.25">
      <c r="A19" s="57" t="s">
        <v>39</v>
      </c>
      <c r="B19" s="59"/>
      <c r="C19" s="59"/>
      <c r="D19" s="59"/>
      <c r="E19" s="59"/>
      <c r="F19" s="59"/>
      <c r="G19" s="59"/>
      <c r="H19" s="59"/>
      <c r="I19" s="59"/>
      <c r="J19" s="57"/>
      <c r="K19" s="57"/>
      <c r="L19" s="57"/>
      <c r="M19" s="3"/>
      <c r="N19" s="54">
        <f>N17*0.625</f>
        <v>7.5</v>
      </c>
      <c r="O19" s="55" t="s">
        <v>29</v>
      </c>
    </row>
    <row r="20" spans="1:18" ht="20.100000000000001" customHeight="1" x14ac:dyDescent="0.2">
      <c r="A20" s="57" t="s">
        <v>40</v>
      </c>
      <c r="B20" s="59"/>
      <c r="C20" s="59"/>
      <c r="D20" s="59"/>
      <c r="E20" s="59"/>
      <c r="F20" s="59"/>
      <c r="G20" s="59"/>
      <c r="H20" s="59"/>
      <c r="I20" s="59"/>
      <c r="J20" s="57"/>
      <c r="K20" s="57"/>
      <c r="L20" s="57"/>
      <c r="M20" s="3"/>
      <c r="N20" s="3"/>
      <c r="O20" s="3"/>
    </row>
    <row r="21" spans="1:18" ht="20.100000000000001" customHeight="1" x14ac:dyDescent="0.2">
      <c r="A21" s="57" t="s">
        <v>41</v>
      </c>
      <c r="B21" s="59"/>
      <c r="C21" s="59"/>
      <c r="D21" s="59"/>
      <c r="E21" s="59"/>
      <c r="F21" s="59"/>
      <c r="G21" s="59"/>
      <c r="H21" s="59"/>
      <c r="I21" s="59"/>
      <c r="J21" s="57"/>
      <c r="K21" s="57"/>
      <c r="L21" s="57"/>
      <c r="M21" s="3"/>
      <c r="N21" s="3"/>
      <c r="O21" s="3"/>
    </row>
    <row r="22" spans="1:18" ht="20.100000000000001" customHeight="1" x14ac:dyDescent="0.2">
      <c r="A22" s="57" t="s">
        <v>42</v>
      </c>
      <c r="B22" s="59"/>
      <c r="C22" s="59"/>
      <c r="D22" s="59"/>
      <c r="E22" s="59"/>
      <c r="F22" s="59"/>
      <c r="G22" s="59"/>
      <c r="H22" s="59"/>
      <c r="I22" s="59"/>
      <c r="J22" s="57"/>
      <c r="K22" s="60"/>
      <c r="L22" s="60"/>
      <c r="M22" s="3"/>
      <c r="N22" s="3"/>
      <c r="O22" s="3"/>
    </row>
    <row r="23" spans="1:18" ht="20.100000000000001" customHeight="1" x14ac:dyDescent="0.2">
      <c r="A23" s="61" t="s">
        <v>43</v>
      </c>
      <c r="B23" s="59"/>
      <c r="C23" s="59"/>
      <c r="D23" s="59"/>
      <c r="E23" s="59"/>
      <c r="F23" s="59"/>
      <c r="G23" s="59"/>
      <c r="H23" s="59"/>
      <c r="I23" s="59"/>
      <c r="J23" s="57"/>
      <c r="K23" s="60"/>
      <c r="L23" s="60"/>
      <c r="M23" s="3"/>
      <c r="N23" s="3"/>
      <c r="O23" s="3"/>
    </row>
    <row r="24" spans="1:18" x14ac:dyDescent="0.2">
      <c r="A24" s="53"/>
      <c r="B24" s="53"/>
      <c r="C24" s="53"/>
      <c r="D24" s="53"/>
      <c r="E24" s="53"/>
      <c r="F24" s="53"/>
      <c r="G24" s="53"/>
      <c r="H24" s="53"/>
      <c r="I24" s="53"/>
      <c r="J24" s="3"/>
      <c r="M24" s="3"/>
      <c r="N24" s="3"/>
      <c r="O24" s="3"/>
    </row>
    <row r="25" spans="1:18" x14ac:dyDescent="0.2">
      <c r="A25" s="40"/>
      <c r="B25" s="40"/>
      <c r="C25" s="40"/>
      <c r="D25" s="40"/>
      <c r="E25" s="40"/>
      <c r="F25" s="40"/>
      <c r="G25" s="40"/>
      <c r="H25" s="40"/>
      <c r="I25" s="40"/>
      <c r="J25" s="3"/>
      <c r="M25" s="3"/>
      <c r="N25" s="3"/>
      <c r="O25" s="3"/>
    </row>
    <row r="26" spans="1:18" x14ac:dyDescent="0.2">
      <c r="A26" s="3"/>
      <c r="B26" s="3"/>
      <c r="C26" s="3"/>
      <c r="D26" s="3"/>
      <c r="E26" s="3"/>
      <c r="F26" s="39"/>
      <c r="G26" s="39"/>
      <c r="H26" s="39"/>
      <c r="I26" s="3"/>
      <c r="J26" s="3"/>
      <c r="K26" s="3"/>
      <c r="L26" s="3"/>
      <c r="M26" s="3"/>
      <c r="N26" s="3"/>
      <c r="O26" s="3"/>
    </row>
    <row r="27" spans="1:18" ht="31.5" customHeight="1" x14ac:dyDescent="0.25">
      <c r="A27" s="77" t="s">
        <v>11</v>
      </c>
      <c r="B27" s="77"/>
      <c r="C27" s="77" t="s">
        <v>9</v>
      </c>
      <c r="D27" s="85" t="s">
        <v>44</v>
      </c>
      <c r="E27" s="85"/>
      <c r="F27" s="85" t="s">
        <v>45</v>
      </c>
      <c r="G27" s="85"/>
      <c r="H27" s="71"/>
      <c r="I27" s="42" t="s">
        <v>20</v>
      </c>
      <c r="J27" s="3"/>
      <c r="K27" s="3"/>
      <c r="L27" s="3"/>
      <c r="M27" s="3"/>
      <c r="N27" s="3"/>
      <c r="O27" s="3"/>
    </row>
    <row r="28" spans="1:18" ht="17.25" x14ac:dyDescent="0.25">
      <c r="A28" s="75" t="s">
        <v>3</v>
      </c>
      <c r="B28" s="75"/>
      <c r="C28" s="75" t="s">
        <v>17</v>
      </c>
      <c r="D28" s="75">
        <f>1/1000*1.9</f>
        <v>1.9E-3</v>
      </c>
      <c r="E28" s="75"/>
      <c r="F28" s="74">
        <f>D28*1.67</f>
        <v>3.173E-3</v>
      </c>
      <c r="G28" s="75"/>
      <c r="H28" s="72"/>
      <c r="I28" t="s">
        <v>25</v>
      </c>
      <c r="J28" s="3"/>
      <c r="K28" s="3"/>
      <c r="L28" s="3"/>
      <c r="M28" s="3"/>
      <c r="N28" s="3"/>
      <c r="O28" s="3"/>
    </row>
    <row r="29" spans="1:18" ht="17.25" x14ac:dyDescent="0.25">
      <c r="A29" s="75" t="s">
        <v>4</v>
      </c>
      <c r="B29" s="75"/>
      <c r="C29" s="75" t="s">
        <v>16</v>
      </c>
      <c r="D29" s="75">
        <v>1E-3</v>
      </c>
      <c r="E29" s="75"/>
      <c r="F29" s="74">
        <f>D29*1.67</f>
        <v>1.67E-3</v>
      </c>
      <c r="G29" s="75"/>
      <c r="H29" s="72"/>
      <c r="I29" t="s">
        <v>26</v>
      </c>
      <c r="J29" s="3"/>
      <c r="K29" s="3"/>
      <c r="L29" s="3"/>
      <c r="M29" s="3"/>
      <c r="N29" s="3"/>
      <c r="O29" s="3"/>
    </row>
    <row r="30" spans="1:18" ht="17.25" x14ac:dyDescent="0.25">
      <c r="A30" s="75" t="s">
        <v>31</v>
      </c>
      <c r="B30" s="75"/>
      <c r="C30" s="78" t="s">
        <v>13</v>
      </c>
      <c r="D30" s="75">
        <v>0.6</v>
      </c>
      <c r="E30" s="75"/>
      <c r="F30" s="74">
        <f>D30*1.666667</f>
        <v>1.0000001999999999</v>
      </c>
      <c r="G30" s="75"/>
      <c r="H30" s="72"/>
      <c r="I30" s="43" t="s">
        <v>24</v>
      </c>
      <c r="J30" s="46"/>
      <c r="K30" s="46"/>
      <c r="L30" s="46"/>
      <c r="M30" s="46"/>
      <c r="N30" s="46"/>
      <c r="O30" s="46"/>
      <c r="P30" s="47"/>
    </row>
    <row r="31" spans="1:18" ht="17.25" x14ac:dyDescent="0.25">
      <c r="A31" s="75" t="s">
        <v>36</v>
      </c>
      <c r="B31" s="75"/>
      <c r="C31" s="78" t="s">
        <v>13</v>
      </c>
      <c r="D31" s="75">
        <v>1</v>
      </c>
      <c r="E31" s="75"/>
      <c r="F31" s="74">
        <f>D31*1.666667</f>
        <v>1.6666669999999999</v>
      </c>
      <c r="G31" s="75"/>
      <c r="H31" s="72"/>
      <c r="I31" s="43" t="s">
        <v>46</v>
      </c>
      <c r="J31" s="46"/>
      <c r="K31" s="46"/>
      <c r="L31" s="46"/>
      <c r="M31" s="46"/>
      <c r="N31" s="46"/>
      <c r="O31" s="46"/>
      <c r="P31" s="47"/>
    </row>
    <row r="32" spans="1:18" x14ac:dyDescent="0.2">
      <c r="A32" s="75" t="s">
        <v>35</v>
      </c>
      <c r="B32" s="75"/>
      <c r="C32" s="75" t="s">
        <v>10</v>
      </c>
      <c r="D32" s="75">
        <v>1.9</v>
      </c>
      <c r="E32" s="75"/>
      <c r="F32" s="74">
        <f t="shared" ref="F32:F37" si="9">D32*1.666667</f>
        <v>3.1666672999999999</v>
      </c>
      <c r="G32" s="75"/>
      <c r="H32" s="72"/>
    </row>
    <row r="33" spans="1:20" ht="17.25" x14ac:dyDescent="0.25">
      <c r="A33" s="75" t="s">
        <v>37</v>
      </c>
      <c r="B33" s="75"/>
      <c r="C33" s="78" t="s">
        <v>13</v>
      </c>
      <c r="D33" s="75">
        <v>0.6</v>
      </c>
      <c r="E33" s="75"/>
      <c r="F33" s="74">
        <f t="shared" si="9"/>
        <v>1.0000001999999999</v>
      </c>
      <c r="G33" s="75"/>
      <c r="H33" s="72"/>
      <c r="I33" s="42" t="s">
        <v>33</v>
      </c>
      <c r="J33" s="3"/>
      <c r="K33" s="3"/>
      <c r="L33" s="3"/>
      <c r="M33" s="3"/>
      <c r="N33" s="3"/>
      <c r="O33" s="3"/>
    </row>
    <row r="34" spans="1:20" ht="17.25" x14ac:dyDescent="0.25">
      <c r="A34" s="75" t="s">
        <v>5</v>
      </c>
      <c r="B34" s="75"/>
      <c r="C34" s="75" t="s">
        <v>17</v>
      </c>
      <c r="D34" s="75">
        <f>1/1000*1.9</f>
        <v>1.9E-3</v>
      </c>
      <c r="E34" s="75"/>
      <c r="F34" s="74">
        <f t="shared" si="9"/>
        <v>3.1666672999999998E-3</v>
      </c>
      <c r="G34" s="75"/>
      <c r="H34" s="72"/>
      <c r="I34" t="s">
        <v>28</v>
      </c>
      <c r="J34" s="3"/>
      <c r="K34" s="3"/>
      <c r="L34" s="3"/>
      <c r="M34" s="3"/>
      <c r="N34" s="3"/>
      <c r="O34" s="3"/>
    </row>
    <row r="35" spans="1:20" ht="17.25" x14ac:dyDescent="0.25">
      <c r="A35" s="75" t="s">
        <v>6</v>
      </c>
      <c r="B35" s="75"/>
      <c r="C35" s="75" t="s">
        <v>16</v>
      </c>
      <c r="D35" s="75">
        <v>1E-3</v>
      </c>
      <c r="E35" s="75"/>
      <c r="F35" s="74">
        <f t="shared" si="9"/>
        <v>1.6666669999999999E-3</v>
      </c>
      <c r="G35" s="75"/>
      <c r="H35" s="72"/>
      <c r="I35" t="s">
        <v>27</v>
      </c>
      <c r="J35" s="3"/>
      <c r="K35" s="3"/>
      <c r="L35" s="3"/>
      <c r="M35" s="3"/>
      <c r="N35" s="3"/>
      <c r="O35" s="3"/>
    </row>
    <row r="36" spans="1:20" ht="17.25" x14ac:dyDescent="0.25">
      <c r="A36" s="76" t="s">
        <v>18</v>
      </c>
      <c r="B36" s="76"/>
      <c r="C36" s="76" t="s">
        <v>17</v>
      </c>
      <c r="D36" s="76">
        <f>1/1000*1.5</f>
        <v>1.5E-3</v>
      </c>
      <c r="E36" s="75"/>
      <c r="F36" s="74">
        <f t="shared" si="9"/>
        <v>2.5000004999999998E-3</v>
      </c>
      <c r="G36" s="75"/>
      <c r="H36" s="72"/>
      <c r="I36" s="43" t="s">
        <v>32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20" x14ac:dyDescent="0.2">
      <c r="A37" s="76" t="s">
        <v>19</v>
      </c>
      <c r="B37" s="76"/>
      <c r="C37" s="76" t="s">
        <v>16</v>
      </c>
      <c r="D37" s="76">
        <v>1E-3</v>
      </c>
      <c r="E37" s="76"/>
      <c r="F37" s="74">
        <f t="shared" si="9"/>
        <v>1.6666669999999999E-3</v>
      </c>
      <c r="G37" s="76"/>
      <c r="H37" s="73"/>
    </row>
    <row r="38" spans="1:20" ht="15" x14ac:dyDescent="0.25">
      <c r="A38" s="76"/>
      <c r="B38" s="76"/>
      <c r="C38" s="76"/>
      <c r="D38" s="76"/>
      <c r="E38" s="76"/>
      <c r="F38" s="79"/>
      <c r="G38" s="79"/>
      <c r="I38" t="s">
        <v>47</v>
      </c>
    </row>
    <row r="39" spans="1:20" x14ac:dyDescent="0.2">
      <c r="A39" s="76"/>
      <c r="B39" s="76"/>
      <c r="C39" s="76"/>
      <c r="D39" s="76"/>
      <c r="E39" s="76"/>
      <c r="F39" s="79"/>
      <c r="G39" s="79"/>
    </row>
    <row r="40" spans="1:20" ht="17.25" x14ac:dyDescent="0.25">
      <c r="A40" s="76"/>
      <c r="B40" s="76"/>
      <c r="C40" s="76"/>
      <c r="D40" s="80" t="s">
        <v>49</v>
      </c>
      <c r="E40" s="76"/>
      <c r="F40" s="79"/>
      <c r="G40" s="79"/>
      <c r="I40" s="43" t="s">
        <v>34</v>
      </c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</row>
    <row r="41" spans="1:20" x14ac:dyDescent="0.2">
      <c r="A41" s="75" t="s">
        <v>3</v>
      </c>
      <c r="B41" s="76"/>
      <c r="C41" s="75" t="s">
        <v>17</v>
      </c>
      <c r="D41" s="76">
        <v>3.2000000000000002E-3</v>
      </c>
      <c r="E41" s="76"/>
      <c r="F41" s="79"/>
      <c r="G41" s="79"/>
    </row>
    <row r="42" spans="1:20" x14ac:dyDescent="0.2">
      <c r="A42" s="75" t="s">
        <v>4</v>
      </c>
      <c r="B42" s="76"/>
      <c r="C42" s="75" t="s">
        <v>16</v>
      </c>
      <c r="D42" s="76">
        <v>1.6999999999999999E-3</v>
      </c>
      <c r="E42" s="76"/>
      <c r="F42" s="79"/>
      <c r="G42" s="79"/>
    </row>
    <row r="43" spans="1:20" ht="17.25" x14ac:dyDescent="0.2">
      <c r="A43" s="75" t="s">
        <v>31</v>
      </c>
      <c r="B43" s="76"/>
      <c r="C43" s="78" t="s">
        <v>13</v>
      </c>
      <c r="D43" s="76">
        <v>1.0000001999999999</v>
      </c>
      <c r="E43" s="76"/>
      <c r="F43" s="79"/>
      <c r="G43" s="79"/>
    </row>
    <row r="44" spans="1:20" ht="17.25" x14ac:dyDescent="0.2">
      <c r="A44" s="75" t="s">
        <v>36</v>
      </c>
      <c r="B44" s="76"/>
      <c r="C44" s="78" t="s">
        <v>13</v>
      </c>
      <c r="D44" s="76">
        <v>1.6667000000000001</v>
      </c>
      <c r="E44" s="76"/>
      <c r="F44" s="79"/>
      <c r="G44" s="79"/>
    </row>
    <row r="45" spans="1:20" x14ac:dyDescent="0.2">
      <c r="A45" s="75" t="s">
        <v>35</v>
      </c>
      <c r="B45" s="76"/>
      <c r="C45" s="75" t="s">
        <v>10</v>
      </c>
      <c r="D45" s="76">
        <v>3.1667299999999998</v>
      </c>
      <c r="E45" s="76"/>
      <c r="F45" s="79"/>
      <c r="G45" s="79"/>
    </row>
    <row r="46" spans="1:20" ht="17.25" x14ac:dyDescent="0.2">
      <c r="A46" s="75" t="s">
        <v>37</v>
      </c>
      <c r="B46" s="76"/>
      <c r="C46" s="78" t="s">
        <v>13</v>
      </c>
      <c r="D46" s="76">
        <v>1.0000001999999999</v>
      </c>
      <c r="E46" s="76"/>
      <c r="F46" s="79"/>
      <c r="G46" s="79"/>
    </row>
    <row r="47" spans="1:20" x14ac:dyDescent="0.2">
      <c r="A47" s="75" t="s">
        <v>5</v>
      </c>
      <c r="B47" s="76"/>
      <c r="C47" s="75" t="s">
        <v>17</v>
      </c>
      <c r="D47" s="76">
        <v>3.2000000000000002E-3</v>
      </c>
      <c r="E47" s="76"/>
      <c r="F47" s="79"/>
      <c r="G47" s="79"/>
    </row>
    <row r="48" spans="1:20" x14ac:dyDescent="0.2">
      <c r="A48" s="75" t="s">
        <v>6</v>
      </c>
      <c r="B48" s="76"/>
      <c r="C48" s="75" t="s">
        <v>16</v>
      </c>
      <c r="D48" s="76">
        <v>1.6999999999999999E-3</v>
      </c>
      <c r="E48" s="76"/>
      <c r="F48" s="79"/>
      <c r="G48" s="79"/>
    </row>
    <row r="49" spans="1:7" x14ac:dyDescent="0.2">
      <c r="A49" s="76" t="s">
        <v>18</v>
      </c>
      <c r="B49" s="76"/>
      <c r="C49" s="76" t="s">
        <v>17</v>
      </c>
      <c r="D49" s="76">
        <v>2.5000004999999998E-3</v>
      </c>
      <c r="E49" s="76"/>
      <c r="F49" s="79"/>
      <c r="G49" s="79"/>
    </row>
    <row r="50" spans="1:7" x14ac:dyDescent="0.2">
      <c r="A50" s="76" t="s">
        <v>19</v>
      </c>
      <c r="B50" s="76"/>
      <c r="C50" s="76" t="s">
        <v>16</v>
      </c>
      <c r="D50" s="76">
        <v>1.6999999999999999E-3</v>
      </c>
      <c r="E50" s="76"/>
      <c r="F50" s="79"/>
      <c r="G50" s="79"/>
    </row>
  </sheetData>
  <protectedRanges>
    <protectedRange sqref="A1:D1" name="Range1"/>
  </protectedRanges>
  <dataConsolidate link="1"/>
  <mergeCells count="7">
    <mergeCell ref="Q4:R4"/>
    <mergeCell ref="Q16:R16"/>
    <mergeCell ref="D27:E27"/>
    <mergeCell ref="A1:C1"/>
    <mergeCell ref="N4:O4"/>
    <mergeCell ref="N16:O16"/>
    <mergeCell ref="F27:G27"/>
  </mergeCells>
  <dataValidations count="1">
    <dataValidation type="list" allowBlank="1" showInputMessage="1" showErrorMessage="1" promptTitle="Select Product Type" prompt="Select Product Type" sqref="A5:A14" xr:uid="{A44ADDB1-EBB3-435C-A03E-8D69CDA78F46}">
      <formula1>$A$28:$A$39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Asher</dc:creator>
  <cp:lastModifiedBy>Robert Cain</cp:lastModifiedBy>
  <dcterms:created xsi:type="dcterms:W3CDTF">2019-06-04T13:46:46Z</dcterms:created>
  <dcterms:modified xsi:type="dcterms:W3CDTF">2022-08-19T13:50:44Z</dcterms:modified>
</cp:coreProperties>
</file>